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derse\Work Folders\Desktop\Print stämman\"/>
    </mc:Choice>
  </mc:AlternateContent>
  <xr:revisionPtr revIDLastSave="0" documentId="13_ncr:1_{C2971B7C-426D-4DB6-B931-23E10553D23F}" xr6:coauthVersionLast="41" xr6:coauthVersionMax="43" xr10:uidLastSave="{00000000-0000-0000-0000-000000000000}"/>
  <bookViews>
    <workbookView xWindow="-120" yWindow="-120" windowWidth="20730" windowHeight="11160" activeTab="1" xr2:uid="{44A9E3B6-FC72-4641-B32D-3720017372CE}"/>
  </bookViews>
  <sheets>
    <sheet name="Budget 2019- utfall 2018" sheetId="1" r:id="rId1"/>
    <sheet name="Underhållsplan 10 å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37" i="1"/>
  <c r="F29" i="1"/>
  <c r="F39" i="1"/>
  <c r="F46" i="1"/>
  <c r="F48" i="1"/>
  <c r="F27" i="1"/>
  <c r="F40" i="1"/>
  <c r="F41" i="1"/>
  <c r="E51" i="1"/>
  <c r="F15" i="1"/>
  <c r="C6" i="1"/>
  <c r="C7" i="1"/>
  <c r="C9" i="1"/>
  <c r="C10" i="1"/>
  <c r="C11" i="1"/>
  <c r="C12" i="1"/>
  <c r="C13" i="1"/>
  <c r="C14" i="1"/>
  <c r="C18" i="1"/>
  <c r="C19" i="1"/>
  <c r="C20" i="1"/>
  <c r="C21" i="1"/>
  <c r="C22" i="1"/>
  <c r="C23" i="1"/>
  <c r="C24" i="1"/>
  <c r="C25" i="1"/>
  <c r="C26" i="1"/>
  <c r="C31" i="1"/>
  <c r="C32" i="1"/>
  <c r="C33" i="1"/>
  <c r="C34" i="1"/>
  <c r="C35" i="1"/>
  <c r="C36" i="1"/>
  <c r="C37" i="1"/>
  <c r="C38" i="1"/>
  <c r="C42" i="1"/>
  <c r="C43" i="1"/>
  <c r="C44" i="1"/>
  <c r="C45" i="1"/>
  <c r="C47" i="1"/>
  <c r="C49" i="1"/>
  <c r="C50" i="1"/>
  <c r="C51" i="1"/>
  <c r="C52" i="1"/>
  <c r="C53" i="1"/>
  <c r="B54" i="1"/>
  <c r="C54" i="1"/>
  <c r="B39" i="1"/>
  <c r="C39" i="1"/>
  <c r="E5" i="1"/>
  <c r="E8" i="1"/>
  <c r="E15" i="1"/>
  <c r="E40" i="1"/>
  <c r="E27" i="1"/>
  <c r="E39" i="1"/>
  <c r="E42" i="1"/>
  <c r="E54" i="1"/>
  <c r="B27" i="1"/>
  <c r="C27" i="1"/>
  <c r="B15" i="1"/>
  <c r="C15" i="1"/>
  <c r="B5" i="1"/>
  <c r="B8" i="1"/>
  <c r="C8" i="1"/>
  <c r="C5" i="1"/>
  <c r="F8" i="1"/>
  <c r="K20" i="2"/>
  <c r="J20" i="2"/>
  <c r="I20" i="2"/>
  <c r="H20" i="2"/>
  <c r="G20" i="2"/>
  <c r="F20" i="2"/>
  <c r="E20" i="2"/>
  <c r="D20" i="2"/>
  <c r="C20" i="2"/>
  <c r="B20" i="2"/>
  <c r="B29" i="1"/>
  <c r="C29" i="1"/>
  <c r="E48" i="1"/>
  <c r="C46" i="1"/>
  <c r="E41" i="1"/>
  <c r="B40" i="1"/>
  <c r="C40" i="1"/>
  <c r="B46" i="1"/>
  <c r="B48" i="1"/>
  <c r="C48" i="1"/>
  <c r="B41" i="1"/>
  <c r="C41" i="1"/>
</calcChain>
</file>

<file path=xl/sharedStrings.xml><?xml version="1.0" encoding="utf-8"?>
<sst xmlns="http://schemas.openxmlformats.org/spreadsheetml/2006/main" count="86" uniqueCount="83">
  <si>
    <t>Inkomst och utgiftsstat</t>
  </si>
  <si>
    <t>Bilaga 5</t>
  </si>
  <si>
    <t>Förslag budget</t>
  </si>
  <si>
    <t>Per fastighet **</t>
  </si>
  <si>
    <t>Kommentarer</t>
  </si>
  <si>
    <t>Budget</t>
  </si>
  <si>
    <t>Utfall</t>
  </si>
  <si>
    <t>Intäkter</t>
  </si>
  <si>
    <t>Driftsbidrag</t>
  </si>
  <si>
    <t>Räntor</t>
  </si>
  <si>
    <t xml:space="preserve"> </t>
  </si>
  <si>
    <t>Övriga intäkter</t>
  </si>
  <si>
    <t xml:space="preserve">Felparkering, hyra av p-platser </t>
  </si>
  <si>
    <t>Summa intäkter</t>
  </si>
  <si>
    <t>Kostnader</t>
  </si>
  <si>
    <t>Personalkostnader</t>
  </si>
  <si>
    <t xml:space="preserve">Styrelsearvode samt övriga fastställda arvoden </t>
  </si>
  <si>
    <t>Arbetsgivaravgifter</t>
  </si>
  <si>
    <t>Utbildning</t>
  </si>
  <si>
    <t>Övriga personalkostnader</t>
  </si>
  <si>
    <t>Vid behov kunna arvodera under året</t>
  </si>
  <si>
    <t>Sum Personalkostnader</t>
  </si>
  <si>
    <t>Driftskostnader</t>
  </si>
  <si>
    <t>Vår- och höststäddag</t>
  </si>
  <si>
    <t>Materialkostnader och externa tjänster  för arbete utförd vid städdagarna</t>
  </si>
  <si>
    <t>Vatten och avlopp</t>
  </si>
  <si>
    <t>Elektricitet</t>
  </si>
  <si>
    <t>El till belysning, poolhus och närlokal samt gemensamma förråd samt motorvärmare</t>
  </si>
  <si>
    <t>Trädgårdsskötsel av grönområden utöver underhållsplanen</t>
  </si>
  <si>
    <t>Ogräsbekämpning samt trimning av gräs och ogräs</t>
  </si>
  <si>
    <t>Sophämtning</t>
  </si>
  <si>
    <t>Bortforsling av sopor</t>
  </si>
  <si>
    <t>Snöröjning</t>
  </si>
  <si>
    <t>Kabel TV (Com Hem)</t>
  </si>
  <si>
    <t>Com Hem TV &amp; Bredband</t>
  </si>
  <si>
    <t xml:space="preserve">Pool &amp; Bastu </t>
  </si>
  <si>
    <t xml:space="preserve">Inköp av material för drift av poolerna och poolhus samt enklare reperationer. </t>
  </si>
  <si>
    <t>Närlokalen</t>
  </si>
  <si>
    <t>Summa Driftskostnader</t>
  </si>
  <si>
    <t>Summa renovering och underhåll enligt underhållsplan</t>
  </si>
  <si>
    <t>Nybyggnation och underhåll av gemensamma anläggningar</t>
  </si>
  <si>
    <t>Förvaltningskostnader</t>
  </si>
  <si>
    <t>Administrativa kostnader</t>
  </si>
  <si>
    <t>Kontorsmaterial, IT, bankkostnader, indrivning/KFM och övriga externa kostnader</t>
  </si>
  <si>
    <t>Försäkring (medlemmar i Villaägarna samt traktor</t>
  </si>
  <si>
    <t>Villaägarna + traktor</t>
  </si>
  <si>
    <t>Övriga kostnader</t>
  </si>
  <si>
    <t>Revisionsarvode</t>
  </si>
  <si>
    <t>Advokatkostnader</t>
  </si>
  <si>
    <t>Konsultarvoden utöver underhållsplan</t>
  </si>
  <si>
    <t>Teknisk förvaltning</t>
  </si>
  <si>
    <t>Byte av glödlampor och annat som går sönder på våra anläggningar</t>
  </si>
  <si>
    <t>Ekonomisk förvaltning</t>
  </si>
  <si>
    <t>Fakturering, bokföring, bokslut</t>
  </si>
  <si>
    <t>Summa Förvaltningskostnader</t>
  </si>
  <si>
    <t>Driftkostnader</t>
  </si>
  <si>
    <t>Summa av Personalkostnad, Driftskostnad och Förvaltningskostnad</t>
  </si>
  <si>
    <t>Resultat intäkter-drift</t>
  </si>
  <si>
    <t>Räntekostnader</t>
  </si>
  <si>
    <t>Avskrivningar</t>
  </si>
  <si>
    <t>Summa kostnader</t>
  </si>
  <si>
    <t>Årets resultat</t>
  </si>
  <si>
    <t>Finansiering</t>
  </si>
  <si>
    <t>Lån</t>
  </si>
  <si>
    <t>Egna likvida medel</t>
  </si>
  <si>
    <t>Summa</t>
  </si>
  <si>
    <t>Underhålls- och förnyelseplan, Bilaga 5</t>
  </si>
  <si>
    <t>Förråden</t>
  </si>
  <si>
    <t>Plank och staket</t>
  </si>
  <si>
    <t>Parkering</t>
  </si>
  <si>
    <t>El &amp; belysning</t>
  </si>
  <si>
    <t>Sophantering</t>
  </si>
  <si>
    <t>Pooler och poolområde</t>
  </si>
  <si>
    <t>Poolhus</t>
  </si>
  <si>
    <t>Konsultstöd</t>
  </si>
  <si>
    <t>Lekplats</t>
  </si>
  <si>
    <t>Grönområde</t>
  </si>
  <si>
    <t>Hängrännor och stuprör</t>
  </si>
  <si>
    <t>Dränering</t>
  </si>
  <si>
    <t>Spillvatten</t>
  </si>
  <si>
    <t>Dagvatten</t>
  </si>
  <si>
    <t>Inkommande vatten</t>
  </si>
  <si>
    <t>Asfalt inkl trottoarer/kantsten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</si>
</sst>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8">
    <xf numFmtId="0" fontId="0" fillId="0" borderId="0" xfId="0"/>
    <xf numFmtId="3" fontId="7" fillId="0" borderId="0" xfId="1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1" xfId="0" applyBorder="1"/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3" fontId="16" fillId="0" borderId="1" xfId="0" applyNumberFormat="1" applyFont="1" applyBorder="1"/>
    <xf numFmtId="3" fontId="17" fillId="0" borderId="1" xfId="0" applyNumberFormat="1" applyFont="1" applyBorder="1"/>
    <xf numFmtId="0" fontId="4" fillId="0" borderId="0" xfId="1" applyNumberFormat="1" applyFont="1" applyAlignment="1">
      <alignment horizontal="center" vertical="top"/>
    </xf>
    <xf numFmtId="0" fontId="4" fillId="0" borderId="1" xfId="0" applyFont="1" applyBorder="1" applyAlignment="1">
      <alignment vertical="top" wrapText="1"/>
    </xf>
    <xf numFmtId="3" fontId="5" fillId="0" borderId="1" xfId="1" applyNumberFormat="1" applyFont="1" applyBorder="1" applyAlignment="1">
      <alignment horizontal="right" vertical="top"/>
    </xf>
    <xf numFmtId="3" fontId="6" fillId="0" borderId="1" xfId="1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3" fontId="7" fillId="0" borderId="1" xfId="1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3" fontId="0" fillId="0" borderId="1" xfId="1" applyNumberFormat="1" applyFont="1" applyBorder="1" applyAlignment="1">
      <alignment vertical="top"/>
    </xf>
    <xf numFmtId="3" fontId="8" fillId="0" borderId="1" xfId="1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3" fontId="9" fillId="0" borderId="1" xfId="1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3" fontId="10" fillId="0" borderId="1" xfId="1" applyNumberFormat="1" applyFont="1" applyBorder="1" applyAlignment="1">
      <alignment vertical="top"/>
    </xf>
    <xf numFmtId="3" fontId="11" fillId="0" borderId="1" xfId="1" applyNumberFormat="1" applyFont="1" applyBorder="1" applyAlignment="1">
      <alignment vertical="top"/>
    </xf>
    <xf numFmtId="0" fontId="14" fillId="0" borderId="1" xfId="0" quotePrefix="1" applyFont="1" applyBorder="1" applyAlignment="1">
      <alignment vertical="top" wrapText="1"/>
    </xf>
    <xf numFmtId="3" fontId="12" fillId="0" borderId="1" xfId="1" applyNumberFormat="1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3" fontId="13" fillId="0" borderId="1" xfId="1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3" fontId="12" fillId="0" borderId="1" xfId="2" applyNumberFormat="1" applyFont="1" applyFill="1" applyBorder="1" applyAlignment="1">
      <alignment vertical="top"/>
    </xf>
    <xf numFmtId="3" fontId="5" fillId="0" borderId="1" xfId="1" applyNumberFormat="1" applyFont="1" applyBorder="1" applyAlignment="1">
      <alignment vertical="top"/>
    </xf>
    <xf numFmtId="3" fontId="7" fillId="0" borderId="1" xfId="1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3" fontId="1" fillId="0" borderId="1" xfId="1" applyNumberForma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0" xfId="1" applyNumberFormat="1" applyFont="1" applyAlignment="1">
      <alignment horizontal="center" vertical="top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6</xdr:col>
      <xdr:colOff>0</xdr:colOff>
      <xdr:row>58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5B6EB6-2797-4493-BDA1-C12C87211922}"/>
            </a:ext>
          </a:extLst>
        </xdr:cNvPr>
        <xdr:cNvSpPr txBox="1"/>
      </xdr:nvSpPr>
      <xdr:spPr>
        <a:xfrm>
          <a:off x="0" y="17916525"/>
          <a:ext cx="836485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* = Avser budgeterad kostnad/intäkt delat på 231 fastigheter sedan delat på 12 månader. Många väljer att bedöma sin fastighetskostnader utifrån ett månadsperspektiv</a:t>
          </a:r>
        </a:p>
        <a:p>
          <a:r>
            <a:rPr lang="sv-SE" sz="1100"/>
            <a:t>** = Avser utfallet delat på 231 fastigheter.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B84E-3274-483C-97AF-607EA32B1B0E}">
  <dimension ref="A1:I58"/>
  <sheetViews>
    <sheetView workbookViewId="0">
      <selection activeCell="H11" sqref="H11"/>
    </sheetView>
  </sheetViews>
  <sheetFormatPr defaultRowHeight="15" x14ac:dyDescent="0.25"/>
  <cols>
    <col min="1" max="1" width="30.85546875" customWidth="1"/>
    <col min="2" max="2" width="15.5703125" bestFit="1" customWidth="1"/>
    <col min="3" max="3" width="13.85546875" bestFit="1" customWidth="1"/>
    <col min="4" max="4" width="18.5703125" customWidth="1"/>
    <col min="5" max="5" width="11" bestFit="1" customWidth="1"/>
    <col min="6" max="6" width="12" bestFit="1" customWidth="1"/>
  </cols>
  <sheetData>
    <row r="1" spans="1:9" ht="52.5" x14ac:dyDescent="0.25">
      <c r="A1" s="2" t="s">
        <v>0</v>
      </c>
      <c r="B1" s="37">
        <v>2019</v>
      </c>
      <c r="C1" s="37"/>
      <c r="D1" s="9"/>
      <c r="E1" s="37">
        <v>2018</v>
      </c>
      <c r="F1" s="37"/>
    </row>
    <row r="2" spans="1:9" ht="26.25" x14ac:dyDescent="0.25">
      <c r="A2" s="10" t="s">
        <v>1</v>
      </c>
      <c r="B2" s="11"/>
      <c r="C2" s="12"/>
      <c r="D2" s="12"/>
      <c r="E2" s="11"/>
      <c r="F2" s="3"/>
    </row>
    <row r="3" spans="1:9" ht="26.25" x14ac:dyDescent="0.25">
      <c r="A3" s="10"/>
      <c r="B3" s="11" t="s">
        <v>2</v>
      </c>
      <c r="C3" s="12" t="s">
        <v>3</v>
      </c>
      <c r="D3" s="13" t="s">
        <v>4</v>
      </c>
      <c r="E3" s="11" t="s">
        <v>5</v>
      </c>
      <c r="F3" s="14" t="s">
        <v>6</v>
      </c>
    </row>
    <row r="4" spans="1:9" ht="15.75" x14ac:dyDescent="0.25">
      <c r="A4" s="15" t="s">
        <v>7</v>
      </c>
      <c r="B4" s="16"/>
      <c r="C4" s="17"/>
      <c r="D4" s="18"/>
      <c r="E4" s="16"/>
      <c r="F4" s="19"/>
    </row>
    <row r="5" spans="1:9" x14ac:dyDescent="0.25">
      <c r="A5" s="20" t="s">
        <v>8</v>
      </c>
      <c r="B5" s="21">
        <f>(231*1000)*12</f>
        <v>2772000</v>
      </c>
      <c r="C5" s="22">
        <f>B5/231</f>
        <v>12000</v>
      </c>
      <c r="D5" s="23"/>
      <c r="E5" s="21">
        <f>(750*12*231)+(231*5000)</f>
        <v>3234000</v>
      </c>
      <c r="F5" s="21">
        <v>3238590</v>
      </c>
    </row>
    <row r="6" spans="1:9" x14ac:dyDescent="0.25">
      <c r="A6" s="20" t="s">
        <v>9</v>
      </c>
      <c r="B6" s="21">
        <v>0</v>
      </c>
      <c r="C6" s="22">
        <f t="shared" ref="C6:C54" si="0">B6/231</f>
        <v>0</v>
      </c>
      <c r="D6" s="18"/>
      <c r="E6" s="21">
        <v>0</v>
      </c>
      <c r="F6" s="21"/>
      <c r="I6" t="s">
        <v>10</v>
      </c>
    </row>
    <row r="7" spans="1:9" ht="25.5" x14ac:dyDescent="0.25">
      <c r="A7" s="20" t="s">
        <v>11</v>
      </c>
      <c r="B7" s="21">
        <v>5000</v>
      </c>
      <c r="C7" s="22">
        <f t="shared" si="0"/>
        <v>21.645021645021647</v>
      </c>
      <c r="D7" s="18" t="s">
        <v>12</v>
      </c>
      <c r="E7" s="21">
        <v>5000</v>
      </c>
      <c r="F7" s="21">
        <v>39471</v>
      </c>
    </row>
    <row r="8" spans="1:9" ht="15.75" x14ac:dyDescent="0.25">
      <c r="A8" s="15" t="s">
        <v>13</v>
      </c>
      <c r="B8" s="24">
        <f>SUM(B5:B7)</f>
        <v>2777000</v>
      </c>
      <c r="C8" s="22">
        <f t="shared" si="0"/>
        <v>12021.645021645021</v>
      </c>
      <c r="D8" s="25"/>
      <c r="E8" s="24">
        <f>SUM(E5:E7)</f>
        <v>3239000</v>
      </c>
      <c r="F8" s="24">
        <f t="shared" ref="F8" si="1">SUM(F5:F7)</f>
        <v>3278061</v>
      </c>
    </row>
    <row r="9" spans="1:9" x14ac:dyDescent="0.25">
      <c r="A9" s="20"/>
      <c r="B9" s="26"/>
      <c r="C9" s="22">
        <f t="shared" si="0"/>
        <v>0</v>
      </c>
      <c r="D9" s="18"/>
      <c r="E9" s="26"/>
      <c r="F9" s="21"/>
    </row>
    <row r="10" spans="1:9" ht="15.75" x14ac:dyDescent="0.25">
      <c r="A10" s="15" t="s">
        <v>14</v>
      </c>
      <c r="B10" s="27"/>
      <c r="C10" s="22">
        <f t="shared" si="0"/>
        <v>0</v>
      </c>
      <c r="D10" s="25"/>
      <c r="E10" s="27"/>
      <c r="F10" s="24"/>
    </row>
    <row r="11" spans="1:9" ht="38.25" x14ac:dyDescent="0.25">
      <c r="A11" s="20" t="s">
        <v>15</v>
      </c>
      <c r="B11" s="24">
        <v>-80000</v>
      </c>
      <c r="C11" s="22">
        <f t="shared" si="0"/>
        <v>-346.32034632034635</v>
      </c>
      <c r="D11" s="18" t="s">
        <v>16</v>
      </c>
      <c r="E11" s="21">
        <v>-60000</v>
      </c>
      <c r="F11" s="21">
        <v>-65811</v>
      </c>
    </row>
    <row r="12" spans="1:9" x14ac:dyDescent="0.25">
      <c r="A12" s="20" t="s">
        <v>17</v>
      </c>
      <c r="B12" s="24">
        <v>-30000</v>
      </c>
      <c r="C12" s="22">
        <f t="shared" si="0"/>
        <v>-129.87012987012986</v>
      </c>
      <c r="D12" s="18"/>
      <c r="E12" s="21">
        <v>-20000</v>
      </c>
      <c r="F12" s="21">
        <v>-19925</v>
      </c>
    </row>
    <row r="13" spans="1:9" x14ac:dyDescent="0.25">
      <c r="A13" s="20" t="s">
        <v>18</v>
      </c>
      <c r="B13" s="24">
        <v>0</v>
      </c>
      <c r="C13" s="22">
        <f t="shared" si="0"/>
        <v>0</v>
      </c>
      <c r="D13" s="18" t="s">
        <v>10</v>
      </c>
      <c r="E13" s="21">
        <v>0</v>
      </c>
      <c r="F13" s="21">
        <v>-800</v>
      </c>
    </row>
    <row r="14" spans="1:9" ht="25.5" x14ac:dyDescent="0.25">
      <c r="A14" s="20" t="s">
        <v>19</v>
      </c>
      <c r="B14" s="24">
        <v>-10000</v>
      </c>
      <c r="C14" s="22">
        <f t="shared" si="0"/>
        <v>-43.290043290043293</v>
      </c>
      <c r="D14" s="18" t="s">
        <v>20</v>
      </c>
      <c r="E14" s="21">
        <v>-10000</v>
      </c>
      <c r="F14" s="21">
        <v>0</v>
      </c>
    </row>
    <row r="15" spans="1:9" ht="15.75" x14ac:dyDescent="0.25">
      <c r="A15" s="15" t="s">
        <v>21</v>
      </c>
      <c r="B15" s="24">
        <f>SUM(B11:B14)</f>
        <v>-120000</v>
      </c>
      <c r="C15" s="22">
        <f t="shared" si="0"/>
        <v>-519.48051948051943</v>
      </c>
      <c r="D15" s="25"/>
      <c r="E15" s="24">
        <f>SUM(E11:E14)</f>
        <v>-90000</v>
      </c>
      <c r="F15" s="24">
        <f t="shared" ref="F15" si="2">SUM(F11:F14)</f>
        <v>-86536</v>
      </c>
    </row>
    <row r="16" spans="1:9" x14ac:dyDescent="0.25">
      <c r="A16" s="20"/>
      <c r="B16" s="21"/>
      <c r="C16" s="22"/>
      <c r="D16" s="18"/>
      <c r="E16" s="21"/>
      <c r="F16" s="21"/>
    </row>
    <row r="17" spans="1:6" ht="15.75" x14ac:dyDescent="0.25">
      <c r="A17" s="15" t="s">
        <v>22</v>
      </c>
      <c r="B17" s="27"/>
      <c r="C17" s="22"/>
      <c r="D17" s="18"/>
      <c r="E17" s="27"/>
      <c r="F17" s="24"/>
    </row>
    <row r="18" spans="1:6" ht="51" x14ac:dyDescent="0.25">
      <c r="A18" s="20" t="s">
        <v>23</v>
      </c>
      <c r="B18" s="21">
        <v>-25000</v>
      </c>
      <c r="C18" s="22">
        <f t="shared" si="0"/>
        <v>-108.22510822510823</v>
      </c>
      <c r="D18" s="18" t="s">
        <v>24</v>
      </c>
      <c r="E18" s="21">
        <v>-25000</v>
      </c>
      <c r="F18" s="21">
        <v>0</v>
      </c>
    </row>
    <row r="19" spans="1:6" x14ac:dyDescent="0.25">
      <c r="A19" s="20" t="s">
        <v>25</v>
      </c>
      <c r="B19" s="21">
        <v>-15000</v>
      </c>
      <c r="C19" s="22">
        <f t="shared" si="0"/>
        <v>-64.935064935064929</v>
      </c>
      <c r="D19" s="18"/>
      <c r="E19" s="21">
        <v>-15000</v>
      </c>
      <c r="F19" s="21">
        <v>-14871</v>
      </c>
    </row>
    <row r="20" spans="1:6" ht="63.75" x14ac:dyDescent="0.25">
      <c r="A20" s="20" t="s">
        <v>26</v>
      </c>
      <c r="B20" s="21">
        <v>-100000</v>
      </c>
      <c r="C20" s="22">
        <f t="shared" si="0"/>
        <v>-432.90043290043292</v>
      </c>
      <c r="D20" s="18" t="s">
        <v>27</v>
      </c>
      <c r="E20" s="21">
        <v>-100000</v>
      </c>
      <c r="F20" s="21">
        <v>-204594</v>
      </c>
    </row>
    <row r="21" spans="1:6" ht="45" x14ac:dyDescent="0.25">
      <c r="A21" s="28" t="s">
        <v>28</v>
      </c>
      <c r="B21" s="21">
        <v>-25000</v>
      </c>
      <c r="C21" s="22">
        <f t="shared" si="0"/>
        <v>-108.22510822510823</v>
      </c>
      <c r="D21" s="18" t="s">
        <v>29</v>
      </c>
      <c r="E21" s="21">
        <v>-150000</v>
      </c>
      <c r="F21" s="21">
        <v>-3777</v>
      </c>
    </row>
    <row r="22" spans="1:6" x14ac:dyDescent="0.25">
      <c r="A22" s="20" t="s">
        <v>30</v>
      </c>
      <c r="B22" s="21">
        <v>-15000</v>
      </c>
      <c r="C22" s="22">
        <f t="shared" si="0"/>
        <v>-64.935064935064929</v>
      </c>
      <c r="D22" s="18" t="s">
        <v>31</v>
      </c>
      <c r="E22" s="21">
        <v>-15000</v>
      </c>
      <c r="F22" s="21">
        <v>-13325</v>
      </c>
    </row>
    <row r="23" spans="1:6" x14ac:dyDescent="0.25">
      <c r="A23" s="20" t="s">
        <v>32</v>
      </c>
      <c r="B23" s="21">
        <v>-100000</v>
      </c>
      <c r="C23" s="22">
        <f t="shared" si="0"/>
        <v>-432.90043290043292</v>
      </c>
      <c r="D23" s="18"/>
      <c r="E23" s="21">
        <v>-150000</v>
      </c>
      <c r="F23" s="21">
        <v>-91951</v>
      </c>
    </row>
    <row r="24" spans="1:6" ht="25.5" x14ac:dyDescent="0.25">
      <c r="A24" s="20" t="s">
        <v>33</v>
      </c>
      <c r="B24" s="21">
        <v>-150000</v>
      </c>
      <c r="C24" s="22">
        <f t="shared" si="0"/>
        <v>-649.35064935064941</v>
      </c>
      <c r="D24" s="18" t="s">
        <v>34</v>
      </c>
      <c r="E24" s="21">
        <v>-150000</v>
      </c>
      <c r="F24" s="21">
        <v>-190428</v>
      </c>
    </row>
    <row r="25" spans="1:6" ht="51" x14ac:dyDescent="0.25">
      <c r="A25" s="20" t="s">
        <v>35</v>
      </c>
      <c r="B25" s="21">
        <v>-50000</v>
      </c>
      <c r="C25" s="22">
        <f t="shared" si="0"/>
        <v>-216.45021645021646</v>
      </c>
      <c r="D25" s="18" t="s">
        <v>36</v>
      </c>
      <c r="E25" s="21">
        <v>-50000</v>
      </c>
      <c r="F25" s="21">
        <v>0</v>
      </c>
    </row>
    <row r="26" spans="1:6" x14ac:dyDescent="0.25">
      <c r="A26" s="20" t="s">
        <v>37</v>
      </c>
      <c r="B26" s="21">
        <v>-10000</v>
      </c>
      <c r="C26" s="22">
        <f t="shared" si="0"/>
        <v>-43.290043290043293</v>
      </c>
      <c r="D26" s="18"/>
      <c r="E26" s="21">
        <v>-5000</v>
      </c>
      <c r="F26" s="21">
        <v>0</v>
      </c>
    </row>
    <row r="27" spans="1:6" ht="15.75" x14ac:dyDescent="0.25">
      <c r="A27" s="15" t="s">
        <v>38</v>
      </c>
      <c r="B27" s="24">
        <f t="shared" ref="B27" si="3">SUM(B18:B26)</f>
        <v>-490000</v>
      </c>
      <c r="C27" s="22">
        <f t="shared" si="0"/>
        <v>-2121.212121212121</v>
      </c>
      <c r="D27" s="25"/>
      <c r="E27" s="24">
        <f>SUM(E18:E26)</f>
        <v>-660000</v>
      </c>
      <c r="F27" s="24">
        <f>SUM(F18:F26)</f>
        <v>-518946</v>
      </c>
    </row>
    <row r="28" spans="1:6" ht="15.75" x14ac:dyDescent="0.25">
      <c r="A28" s="15"/>
      <c r="B28" s="24"/>
      <c r="C28" s="22"/>
      <c r="D28" s="25"/>
      <c r="E28" s="24"/>
      <c r="F28" s="24"/>
    </row>
    <row r="29" spans="1:6" ht="51" x14ac:dyDescent="0.25">
      <c r="A29" s="13" t="s">
        <v>39</v>
      </c>
      <c r="B29" s="24">
        <f>'Underhållsplan 10 år'!B20</f>
        <v>-2105000</v>
      </c>
      <c r="C29" s="22">
        <f t="shared" si="0"/>
        <v>-9112.5541125541131</v>
      </c>
      <c r="D29" s="18" t="s">
        <v>40</v>
      </c>
      <c r="E29" s="24">
        <v>-4457000</v>
      </c>
      <c r="F29" s="29">
        <f>-4583892+27782</f>
        <v>-4556110</v>
      </c>
    </row>
    <row r="30" spans="1:6" ht="15.75" x14ac:dyDescent="0.25">
      <c r="A30" s="15" t="s">
        <v>41</v>
      </c>
      <c r="B30" s="27"/>
      <c r="C30" s="22"/>
      <c r="D30" s="25"/>
      <c r="E30" s="27"/>
      <c r="F30" s="21"/>
    </row>
    <row r="31" spans="1:6" ht="63.75" customHeight="1" x14ac:dyDescent="0.25">
      <c r="A31" s="20" t="s">
        <v>42</v>
      </c>
      <c r="B31" s="21">
        <v>-25000</v>
      </c>
      <c r="C31" s="22">
        <f t="shared" si="0"/>
        <v>-108.22510822510823</v>
      </c>
      <c r="D31" s="18" t="s">
        <v>43</v>
      </c>
      <c r="E31" s="21">
        <v>-50000</v>
      </c>
      <c r="F31" s="21">
        <v>-31259.5</v>
      </c>
    </row>
    <row r="32" spans="1:6" ht="30" x14ac:dyDescent="0.25">
      <c r="A32" s="28" t="s">
        <v>44</v>
      </c>
      <c r="B32" s="21">
        <v>-25000</v>
      </c>
      <c r="C32" s="22">
        <f t="shared" si="0"/>
        <v>-108.22510822510823</v>
      </c>
      <c r="D32" s="18" t="s">
        <v>45</v>
      </c>
      <c r="E32" s="21">
        <v>-20000</v>
      </c>
      <c r="F32" s="21">
        <v>-23492</v>
      </c>
    </row>
    <row r="33" spans="1:6" x14ac:dyDescent="0.25">
      <c r="A33" s="20" t="s">
        <v>46</v>
      </c>
      <c r="B33" s="21">
        <v>-25000</v>
      </c>
      <c r="C33" s="22">
        <f t="shared" si="0"/>
        <v>-108.22510822510823</v>
      </c>
      <c r="D33" s="18"/>
      <c r="E33" s="21">
        <v>-20000</v>
      </c>
      <c r="F33" s="21">
        <v>-70122</v>
      </c>
    </row>
    <row r="34" spans="1:6" x14ac:dyDescent="0.25">
      <c r="A34" s="20" t="s">
        <v>47</v>
      </c>
      <c r="B34" s="21">
        <v>-25000</v>
      </c>
      <c r="C34" s="22">
        <f t="shared" si="0"/>
        <v>-108.22510822510823</v>
      </c>
      <c r="D34" s="18"/>
      <c r="E34" s="21">
        <v>-25000</v>
      </c>
      <c r="F34" s="21">
        <v>-28504</v>
      </c>
    </row>
    <row r="35" spans="1:6" x14ac:dyDescent="0.25">
      <c r="A35" s="20" t="s">
        <v>48</v>
      </c>
      <c r="B35" s="21">
        <v>0</v>
      </c>
      <c r="C35" s="22">
        <f t="shared" si="0"/>
        <v>0</v>
      </c>
      <c r="D35" s="18"/>
      <c r="E35" s="21"/>
      <c r="F35" s="21">
        <v>0</v>
      </c>
    </row>
    <row r="36" spans="1:6" x14ac:dyDescent="0.25">
      <c r="A36" s="20" t="s">
        <v>49</v>
      </c>
      <c r="B36" s="21">
        <v>-10000</v>
      </c>
      <c r="C36" s="22">
        <f t="shared" si="0"/>
        <v>-43.290043290043293</v>
      </c>
      <c r="D36" s="18"/>
      <c r="E36" s="21">
        <v>-300000</v>
      </c>
      <c r="F36" s="21">
        <v>0</v>
      </c>
    </row>
    <row r="37" spans="1:6" ht="51" x14ac:dyDescent="0.25">
      <c r="A37" s="20" t="s">
        <v>50</v>
      </c>
      <c r="B37" s="21">
        <v>-20000</v>
      </c>
      <c r="C37" s="22">
        <f t="shared" si="0"/>
        <v>-86.580086580086586</v>
      </c>
      <c r="D37" s="18" t="s">
        <v>51</v>
      </c>
      <c r="E37" s="21">
        <v>0</v>
      </c>
      <c r="F37" s="21">
        <f>-19170-27782</f>
        <v>-46952</v>
      </c>
    </row>
    <row r="38" spans="1:6" ht="25.5" x14ac:dyDescent="0.25">
      <c r="A38" s="20" t="s">
        <v>52</v>
      </c>
      <c r="B38" s="21">
        <v>-200000</v>
      </c>
      <c r="C38" s="22">
        <f t="shared" si="0"/>
        <v>-865.80086580086584</v>
      </c>
      <c r="D38" s="18" t="s">
        <v>53</v>
      </c>
      <c r="E38" s="21">
        <v>-150000</v>
      </c>
      <c r="F38" s="21">
        <v>-112890</v>
      </c>
    </row>
    <row r="39" spans="1:6" ht="15.75" x14ac:dyDescent="0.25">
      <c r="A39" s="15" t="s">
        <v>54</v>
      </c>
      <c r="B39" s="24">
        <f t="shared" ref="B39" si="4">SUM(B31:B38)</f>
        <v>-330000</v>
      </c>
      <c r="C39" s="22">
        <f t="shared" si="0"/>
        <v>-1428.5714285714287</v>
      </c>
      <c r="D39" s="25"/>
      <c r="E39" s="24">
        <f>SUM(E31:E38)</f>
        <v>-565000</v>
      </c>
      <c r="F39" s="24">
        <f>SUM(F31:F38)</f>
        <v>-313219.5</v>
      </c>
    </row>
    <row r="40" spans="1:6" ht="51" x14ac:dyDescent="0.25">
      <c r="A40" s="15" t="s">
        <v>55</v>
      </c>
      <c r="B40" s="24">
        <f>+B39+B27+B15</f>
        <v>-940000</v>
      </c>
      <c r="C40" s="22">
        <f t="shared" si="0"/>
        <v>-4069.2640692640693</v>
      </c>
      <c r="D40" s="18" t="s">
        <v>56</v>
      </c>
      <c r="E40" s="24">
        <f>+E39+E27+E15</f>
        <v>-1315000</v>
      </c>
      <c r="F40" s="24">
        <f>+F39+F27+F15</f>
        <v>-918701.5</v>
      </c>
    </row>
    <row r="41" spans="1:6" ht="15.75" x14ac:dyDescent="0.25">
      <c r="A41" s="15" t="s">
        <v>57</v>
      </c>
      <c r="B41" s="24">
        <f>+B8+B40</f>
        <v>1837000</v>
      </c>
      <c r="C41" s="22">
        <f t="shared" si="0"/>
        <v>7952.3809523809523</v>
      </c>
      <c r="D41" s="25"/>
      <c r="E41" s="24">
        <f>+E8+E40</f>
        <v>1924000</v>
      </c>
      <c r="F41" s="24">
        <f>+F8+F40</f>
        <v>2359359.5</v>
      </c>
    </row>
    <row r="42" spans="1:6" ht="15.75" x14ac:dyDescent="0.25">
      <c r="A42" s="15" t="s">
        <v>58</v>
      </c>
      <c r="B42" s="24">
        <v>-300000</v>
      </c>
      <c r="C42" s="22">
        <f t="shared" si="0"/>
        <v>-1298.7012987012988</v>
      </c>
      <c r="D42" s="25"/>
      <c r="E42" s="24">
        <f>(-10000000*2.8%)</f>
        <v>-280000</v>
      </c>
      <c r="F42" s="24">
        <v>-280423</v>
      </c>
    </row>
    <row r="43" spans="1:6" ht="15.75" x14ac:dyDescent="0.25">
      <c r="A43" s="15"/>
      <c r="B43" s="24"/>
      <c r="C43" s="22">
        <f t="shared" si="0"/>
        <v>0</v>
      </c>
      <c r="D43" s="25"/>
      <c r="E43" s="24"/>
      <c r="F43" s="24"/>
    </row>
    <row r="44" spans="1:6" ht="15.75" x14ac:dyDescent="0.25">
      <c r="A44" s="15" t="s">
        <v>59</v>
      </c>
      <c r="B44" s="30">
        <v>0</v>
      </c>
      <c r="C44" s="22">
        <f t="shared" si="0"/>
        <v>0</v>
      </c>
      <c r="D44" s="25"/>
      <c r="E44" s="30">
        <v>0</v>
      </c>
      <c r="F44" s="24">
        <v>0</v>
      </c>
    </row>
    <row r="45" spans="1:6" ht="15.75" x14ac:dyDescent="0.25">
      <c r="A45" s="15"/>
      <c r="B45" s="30"/>
      <c r="C45" s="22">
        <f t="shared" si="0"/>
        <v>0</v>
      </c>
      <c r="D45" s="25"/>
      <c r="E45" s="30"/>
      <c r="F45" s="21"/>
    </row>
    <row r="46" spans="1:6" ht="15.75" x14ac:dyDescent="0.25">
      <c r="A46" s="15" t="s">
        <v>60</v>
      </c>
      <c r="B46" s="31">
        <f>B39+B27+B15+B29+B42</f>
        <v>-3345000</v>
      </c>
      <c r="C46" s="31">
        <f t="shared" ref="C46" si="5">C39+C27+C15+C29+C42</f>
        <v>-14480.519480519481</v>
      </c>
      <c r="D46" s="25"/>
      <c r="E46" s="31">
        <f>E39+E27+E15+E29+E42</f>
        <v>-6052000</v>
      </c>
      <c r="F46" s="31">
        <f>F39+F27+F15+F29+F42</f>
        <v>-5755234.5</v>
      </c>
    </row>
    <row r="47" spans="1:6" ht="15.75" x14ac:dyDescent="0.25">
      <c r="A47" s="15"/>
      <c r="B47" s="30"/>
      <c r="C47" s="22">
        <f t="shared" si="0"/>
        <v>0</v>
      </c>
      <c r="D47" s="25"/>
      <c r="E47" s="30"/>
      <c r="F47" s="21"/>
    </row>
    <row r="48" spans="1:6" ht="15.75" x14ac:dyDescent="0.25">
      <c r="A48" s="15" t="s">
        <v>61</v>
      </c>
      <c r="B48" s="30">
        <f>B46+B8</f>
        <v>-568000</v>
      </c>
      <c r="C48" s="22">
        <f t="shared" si="0"/>
        <v>-2458.8744588744589</v>
      </c>
      <c r="D48" s="25" t="s">
        <v>10</v>
      </c>
      <c r="E48" s="30">
        <f>E46+E8</f>
        <v>-2813000</v>
      </c>
      <c r="F48" s="30">
        <f>F46+F8-1</f>
        <v>-2477174.5</v>
      </c>
    </row>
    <row r="49" spans="1:7" ht="15.75" x14ac:dyDescent="0.25">
      <c r="A49" s="15"/>
      <c r="B49" s="30"/>
      <c r="C49" s="22">
        <f t="shared" si="0"/>
        <v>0</v>
      </c>
      <c r="D49" s="25"/>
      <c r="E49" s="30"/>
      <c r="F49" s="24"/>
    </row>
    <row r="50" spans="1:7" ht="15.75" x14ac:dyDescent="0.25">
      <c r="A50" s="15" t="s">
        <v>62</v>
      </c>
      <c r="B50" s="30"/>
      <c r="C50" s="22">
        <f t="shared" si="0"/>
        <v>0</v>
      </c>
      <c r="D50" s="25"/>
      <c r="E50" s="30"/>
      <c r="F50" s="21"/>
    </row>
    <row r="51" spans="1:7" ht="15.75" x14ac:dyDescent="0.25">
      <c r="A51" s="32" t="s">
        <v>63</v>
      </c>
      <c r="B51" s="19">
        <v>0</v>
      </c>
      <c r="C51" s="22">
        <f t="shared" si="0"/>
        <v>0</v>
      </c>
      <c r="D51" s="18"/>
      <c r="E51" s="19">
        <f>1800000+1700000</f>
        <v>3500000</v>
      </c>
      <c r="F51" s="19"/>
    </row>
    <row r="52" spans="1:7" ht="15.75" x14ac:dyDescent="0.25">
      <c r="A52" s="32" t="s">
        <v>64</v>
      </c>
      <c r="B52" s="19">
        <v>500000</v>
      </c>
      <c r="C52" s="22">
        <f t="shared" si="0"/>
        <v>2164.5021645021643</v>
      </c>
      <c r="D52" s="18"/>
      <c r="E52" s="19">
        <v>1215000</v>
      </c>
      <c r="F52" s="21"/>
    </row>
    <row r="53" spans="1:7" ht="15.75" x14ac:dyDescent="0.25">
      <c r="A53" s="33"/>
      <c r="B53" s="31"/>
      <c r="C53" s="22">
        <f t="shared" si="0"/>
        <v>0</v>
      </c>
      <c r="D53" s="25"/>
      <c r="E53" s="31"/>
      <c r="F53" s="34"/>
    </row>
    <row r="54" spans="1:7" ht="15.75" x14ac:dyDescent="0.25">
      <c r="A54" s="35" t="s">
        <v>65</v>
      </c>
      <c r="B54" s="31">
        <f t="shared" ref="B54" si="6">SUM(B51:B52)</f>
        <v>500000</v>
      </c>
      <c r="C54" s="22">
        <f t="shared" si="0"/>
        <v>2164.5021645021643</v>
      </c>
      <c r="D54" s="25"/>
      <c r="E54" s="31">
        <f>SUM(E51:E52)</f>
        <v>4715000</v>
      </c>
      <c r="F54" s="31"/>
      <c r="G54" s="1"/>
    </row>
    <row r="55" spans="1:7" x14ac:dyDescent="0.25">
      <c r="A55" s="3"/>
      <c r="B55" s="3"/>
      <c r="C55" s="3"/>
      <c r="D55" s="3"/>
      <c r="E55" s="3"/>
      <c r="F55" s="36"/>
    </row>
    <row r="56" spans="1:7" x14ac:dyDescent="0.25">
      <c r="A56" s="3"/>
      <c r="B56" s="3"/>
      <c r="C56" s="3"/>
      <c r="D56" s="3"/>
      <c r="E56" s="3"/>
      <c r="F56" s="3"/>
    </row>
    <row r="57" spans="1:7" x14ac:dyDescent="0.25">
      <c r="A57" s="3"/>
      <c r="B57" s="3"/>
      <c r="C57" s="3"/>
      <c r="D57" s="3"/>
      <c r="E57" s="3"/>
      <c r="F57" s="3"/>
    </row>
    <row r="58" spans="1:7" x14ac:dyDescent="0.25">
      <c r="A58" s="3"/>
      <c r="B58" s="3"/>
      <c r="C58" s="3"/>
      <c r="D58" s="3"/>
      <c r="E58" s="3"/>
      <c r="F58" s="3"/>
    </row>
  </sheetData>
  <mergeCells count="2">
    <mergeCell ref="B1:C1"/>
    <mergeCell ref="E1:F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D677-03E5-486B-ACF8-6CF3ACB07AE6}">
  <dimension ref="A1:K20"/>
  <sheetViews>
    <sheetView tabSelected="1" zoomScale="90" zoomScaleNormal="90" workbookViewId="0">
      <selection activeCell="M7" sqref="M7"/>
    </sheetView>
  </sheetViews>
  <sheetFormatPr defaultRowHeight="15" x14ac:dyDescent="0.25"/>
  <cols>
    <col min="1" max="1" width="26.140625" customWidth="1"/>
    <col min="2" max="2" width="9.42578125" customWidth="1"/>
    <col min="3" max="3" width="10" customWidth="1"/>
    <col min="4" max="4" width="9.5703125" customWidth="1"/>
    <col min="5" max="5" width="9.28515625" customWidth="1"/>
    <col min="6" max="6" width="9.7109375" customWidth="1"/>
    <col min="7" max="7" width="9.5703125" customWidth="1"/>
    <col min="8" max="8" width="9.140625" customWidth="1"/>
    <col min="9" max="9" width="9.7109375" customWidth="1"/>
    <col min="10" max="11" width="9.28515625" customWidth="1"/>
  </cols>
  <sheetData>
    <row r="1" spans="1:11" ht="45" customHeight="1" x14ac:dyDescent="0.25">
      <c r="A1" s="4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0.100000000000001" customHeight="1" x14ac:dyDescent="0.25">
      <c r="A2" s="4"/>
      <c r="B2" s="4">
        <v>2019</v>
      </c>
      <c r="C2" s="4">
        <v>2020</v>
      </c>
      <c r="D2" s="4">
        <v>2021</v>
      </c>
      <c r="E2" s="4">
        <v>2022</v>
      </c>
      <c r="F2" s="4">
        <v>2023</v>
      </c>
      <c r="G2" s="4">
        <v>2024</v>
      </c>
      <c r="H2" s="4">
        <v>2026</v>
      </c>
      <c r="I2" s="4">
        <v>2027</v>
      </c>
      <c r="J2" s="4">
        <v>2028</v>
      </c>
      <c r="K2" s="4">
        <v>2029</v>
      </c>
    </row>
    <row r="3" spans="1:11" ht="20.100000000000001" customHeight="1" x14ac:dyDescent="0.25">
      <c r="A3" s="6" t="s">
        <v>67</v>
      </c>
      <c r="B3" s="7">
        <v>0</v>
      </c>
      <c r="C3" s="7">
        <v>-25000</v>
      </c>
      <c r="D3" s="7">
        <v>-25000</v>
      </c>
      <c r="E3" s="7">
        <v>-200000</v>
      </c>
      <c r="F3" s="7">
        <v>-200000</v>
      </c>
      <c r="G3" s="7">
        <v>-200000</v>
      </c>
      <c r="H3" s="7">
        <v>-200000</v>
      </c>
      <c r="I3" s="7">
        <v>-200000</v>
      </c>
      <c r="J3" s="7">
        <v>-200000</v>
      </c>
      <c r="K3" s="7">
        <v>-200000</v>
      </c>
    </row>
    <row r="4" spans="1:11" ht="20.100000000000001" customHeight="1" x14ac:dyDescent="0.25">
      <c r="A4" s="6" t="s">
        <v>68</v>
      </c>
      <c r="B4" s="7">
        <v>-400000</v>
      </c>
      <c r="C4" s="7">
        <v>0</v>
      </c>
      <c r="D4" s="7">
        <v>0</v>
      </c>
      <c r="E4" s="7">
        <v>-50000</v>
      </c>
      <c r="F4" s="7">
        <v>-50000</v>
      </c>
      <c r="G4" s="7">
        <v>-50000</v>
      </c>
      <c r="H4" s="7">
        <v>-50000</v>
      </c>
      <c r="I4" s="7">
        <v>-50000</v>
      </c>
      <c r="J4" s="7">
        <v>-50000</v>
      </c>
      <c r="K4" s="7">
        <v>-50000</v>
      </c>
    </row>
    <row r="5" spans="1:11" ht="20.100000000000001" customHeight="1" x14ac:dyDescent="0.25">
      <c r="A5" s="6" t="s">
        <v>69</v>
      </c>
      <c r="B5" s="7">
        <v>-100000</v>
      </c>
      <c r="C5" s="7">
        <v>0</v>
      </c>
      <c r="D5" s="7">
        <v>0</v>
      </c>
      <c r="E5" s="7">
        <v>-100000</v>
      </c>
      <c r="F5" s="7">
        <v>-100000</v>
      </c>
      <c r="G5" s="7">
        <v>-300000</v>
      </c>
      <c r="H5" s="7">
        <v>-300000</v>
      </c>
      <c r="I5" s="7">
        <v>-300000</v>
      </c>
      <c r="J5" s="7">
        <v>-300000</v>
      </c>
      <c r="K5" s="7">
        <v>-300000</v>
      </c>
    </row>
    <row r="6" spans="1:11" ht="20.100000000000001" customHeight="1" x14ac:dyDescent="0.25">
      <c r="A6" s="6" t="s">
        <v>70</v>
      </c>
      <c r="B6" s="7">
        <v>-50000</v>
      </c>
      <c r="C6" s="7">
        <v>-300000</v>
      </c>
      <c r="D6" s="7">
        <v>-300000</v>
      </c>
      <c r="E6" s="7">
        <v>-300000</v>
      </c>
      <c r="F6" s="7">
        <v>-300000</v>
      </c>
      <c r="G6" s="7">
        <v>-300000</v>
      </c>
      <c r="H6" s="7">
        <v>-300000</v>
      </c>
      <c r="I6" s="7">
        <v>-300000</v>
      </c>
      <c r="J6" s="7">
        <v>-300000</v>
      </c>
      <c r="K6" s="7">
        <v>-300000</v>
      </c>
    </row>
    <row r="7" spans="1:11" ht="20.100000000000001" customHeight="1" x14ac:dyDescent="0.25">
      <c r="A7" s="6" t="s">
        <v>71</v>
      </c>
      <c r="B7" s="7">
        <v>-600000</v>
      </c>
      <c r="C7" s="7">
        <v>-500000</v>
      </c>
      <c r="D7" s="7">
        <v>-25000</v>
      </c>
      <c r="E7" s="7">
        <v>-25000</v>
      </c>
      <c r="F7" s="7">
        <v>-25000</v>
      </c>
      <c r="G7" s="7">
        <v>-25000</v>
      </c>
      <c r="H7" s="7">
        <v>-25000</v>
      </c>
      <c r="I7" s="7">
        <v>-25000</v>
      </c>
      <c r="J7" s="7">
        <v>-25000</v>
      </c>
      <c r="K7" s="7">
        <v>-25000</v>
      </c>
    </row>
    <row r="8" spans="1:11" ht="20.100000000000001" customHeight="1" x14ac:dyDescent="0.25">
      <c r="A8" s="6" t="s">
        <v>72</v>
      </c>
      <c r="B8" s="7">
        <v>-200000</v>
      </c>
      <c r="C8" s="7">
        <v>-100000</v>
      </c>
      <c r="D8" s="7">
        <v>-300000</v>
      </c>
      <c r="E8" s="7">
        <v>-300000</v>
      </c>
      <c r="F8" s="7">
        <v>-300000</v>
      </c>
      <c r="G8" s="7">
        <v>-300000</v>
      </c>
      <c r="H8" s="7">
        <v>-300000</v>
      </c>
      <c r="I8" s="7">
        <v>-300000</v>
      </c>
      <c r="J8" s="7">
        <v>-300000</v>
      </c>
      <c r="K8" s="7">
        <v>-300000</v>
      </c>
    </row>
    <row r="9" spans="1:11" ht="20.100000000000001" customHeight="1" x14ac:dyDescent="0.25">
      <c r="A9" s="6" t="s">
        <v>73</v>
      </c>
      <c r="B9" s="7">
        <v>-50000</v>
      </c>
      <c r="C9" s="7">
        <v>-300000</v>
      </c>
      <c r="D9" s="7">
        <v>-300000</v>
      </c>
      <c r="E9" s="7">
        <v>-300000</v>
      </c>
      <c r="F9" s="7">
        <v>-300000</v>
      </c>
      <c r="G9" s="7">
        <v>-300000</v>
      </c>
      <c r="H9" s="7">
        <v>-300000</v>
      </c>
      <c r="I9" s="7">
        <v>-300000</v>
      </c>
      <c r="J9" s="7">
        <v>-300000</v>
      </c>
      <c r="K9" s="7">
        <v>-300000</v>
      </c>
    </row>
    <row r="10" spans="1:11" ht="20.100000000000001" customHeight="1" x14ac:dyDescent="0.25">
      <c r="A10" s="6" t="s">
        <v>74</v>
      </c>
      <c r="B10" s="7">
        <v>-25000</v>
      </c>
      <c r="C10" s="7">
        <v>-25000</v>
      </c>
      <c r="D10" s="7">
        <v>-10000</v>
      </c>
      <c r="E10" s="7">
        <v>-10000</v>
      </c>
      <c r="F10" s="7">
        <v>-10000</v>
      </c>
      <c r="G10" s="7">
        <v>-10000</v>
      </c>
      <c r="H10" s="7">
        <v>-10000</v>
      </c>
      <c r="I10" s="7">
        <v>-10000</v>
      </c>
      <c r="J10" s="7">
        <v>-10000</v>
      </c>
      <c r="K10" s="7">
        <v>-10000</v>
      </c>
    </row>
    <row r="11" spans="1:11" ht="20.100000000000001" customHeight="1" x14ac:dyDescent="0.25">
      <c r="A11" s="6" t="s">
        <v>75</v>
      </c>
      <c r="B11" s="7">
        <v>-400000</v>
      </c>
      <c r="C11" s="7">
        <v>-300000</v>
      </c>
      <c r="D11" s="7">
        <v>-200000</v>
      </c>
      <c r="E11" s="7">
        <v>-100000</v>
      </c>
      <c r="F11" s="7">
        <v>-100000</v>
      </c>
      <c r="G11" s="7">
        <v>-100000</v>
      </c>
      <c r="H11" s="7">
        <v>-100000</v>
      </c>
      <c r="I11" s="7">
        <v>-100000</v>
      </c>
      <c r="J11" s="7">
        <v>-100000</v>
      </c>
      <c r="K11" s="7">
        <v>-100000</v>
      </c>
    </row>
    <row r="12" spans="1:11" ht="20.100000000000001" customHeight="1" x14ac:dyDescent="0.25">
      <c r="A12" s="6" t="s">
        <v>76</v>
      </c>
      <c r="B12" s="7">
        <v>-150000</v>
      </c>
      <c r="C12" s="7">
        <v>-50000</v>
      </c>
      <c r="D12" s="7">
        <v>-50000</v>
      </c>
      <c r="E12" s="7">
        <v>-50000</v>
      </c>
      <c r="F12" s="7">
        <v>-50000</v>
      </c>
      <c r="G12" s="7">
        <v>-50000</v>
      </c>
      <c r="H12" s="7">
        <v>-50000</v>
      </c>
      <c r="I12" s="7">
        <v>-50000</v>
      </c>
      <c r="J12" s="7">
        <v>-50000</v>
      </c>
      <c r="K12" s="7">
        <v>-50000</v>
      </c>
    </row>
    <row r="13" spans="1:11" ht="20.100000000000001" customHeight="1" x14ac:dyDescent="0.25">
      <c r="A13" s="6" t="s">
        <v>77</v>
      </c>
      <c r="B13" s="7">
        <v>-5000</v>
      </c>
      <c r="C13" s="7">
        <v>-5000</v>
      </c>
      <c r="D13" s="7">
        <v>-100000</v>
      </c>
      <c r="E13" s="7">
        <v>-100000</v>
      </c>
      <c r="F13" s="7">
        <v>-100000</v>
      </c>
      <c r="G13" s="7">
        <v>-50000</v>
      </c>
      <c r="H13" s="7">
        <v>-50000</v>
      </c>
      <c r="I13" s="7">
        <v>-50000</v>
      </c>
      <c r="J13" s="7">
        <v>-50000</v>
      </c>
      <c r="K13" s="7">
        <v>-50000</v>
      </c>
    </row>
    <row r="14" spans="1:11" ht="20.100000000000001" customHeight="1" x14ac:dyDescent="0.25">
      <c r="A14" s="6" t="s">
        <v>78</v>
      </c>
      <c r="B14" s="7">
        <v>-10000</v>
      </c>
      <c r="C14" s="7">
        <v>-250000</v>
      </c>
      <c r="D14" s="7">
        <v>-250000</v>
      </c>
      <c r="E14" s="7">
        <v>-250000</v>
      </c>
      <c r="F14" s="7">
        <v>-250000</v>
      </c>
      <c r="G14" s="7">
        <v>-250000</v>
      </c>
      <c r="H14" s="7">
        <v>-250000</v>
      </c>
      <c r="I14" s="7">
        <v>-250000</v>
      </c>
      <c r="J14" s="7">
        <v>-250000</v>
      </c>
      <c r="K14" s="7">
        <v>-250000</v>
      </c>
    </row>
    <row r="15" spans="1:11" ht="20.100000000000001" customHeight="1" x14ac:dyDescent="0.25">
      <c r="A15" s="6" t="s">
        <v>79</v>
      </c>
      <c r="B15" s="7">
        <v>-10000</v>
      </c>
      <c r="C15" s="7">
        <v>-10000</v>
      </c>
      <c r="D15" s="7">
        <v>-10000</v>
      </c>
      <c r="E15" s="7">
        <v>-10000</v>
      </c>
      <c r="F15" s="7">
        <v>-10000</v>
      </c>
      <c r="G15" s="7">
        <v>-10000</v>
      </c>
      <c r="H15" s="7">
        <v>-10000</v>
      </c>
      <c r="I15" s="7">
        <v>-10000</v>
      </c>
      <c r="J15" s="7">
        <v>-10000</v>
      </c>
      <c r="K15" s="7">
        <v>-10000</v>
      </c>
    </row>
    <row r="16" spans="1:11" ht="20.100000000000001" customHeight="1" x14ac:dyDescent="0.25">
      <c r="A16" s="6" t="s">
        <v>80</v>
      </c>
      <c r="B16" s="7">
        <v>-10000</v>
      </c>
      <c r="C16" s="7">
        <v>-50000</v>
      </c>
      <c r="D16" s="7">
        <v>-50000</v>
      </c>
      <c r="E16" s="7">
        <v>-50000</v>
      </c>
      <c r="F16" s="7">
        <v>-50000</v>
      </c>
      <c r="G16" s="7">
        <v>-50000</v>
      </c>
      <c r="H16" s="7">
        <v>-50000</v>
      </c>
      <c r="I16" s="7">
        <v>-50000</v>
      </c>
      <c r="J16" s="7">
        <v>-50000</v>
      </c>
      <c r="K16" s="7">
        <v>-50000</v>
      </c>
    </row>
    <row r="17" spans="1:11" ht="20.100000000000001" customHeight="1" x14ac:dyDescent="0.25">
      <c r="A17" s="6" t="s">
        <v>81</v>
      </c>
      <c r="B17" s="7">
        <v>-20000</v>
      </c>
      <c r="C17" s="7">
        <v>-20000</v>
      </c>
      <c r="D17" s="7">
        <v>-20000</v>
      </c>
      <c r="E17" s="7">
        <v>-20000</v>
      </c>
      <c r="F17" s="7">
        <v>-20000</v>
      </c>
      <c r="G17" s="7">
        <v>-20000</v>
      </c>
      <c r="H17" s="7">
        <v>-20000</v>
      </c>
      <c r="I17" s="7">
        <v>-20000</v>
      </c>
      <c r="J17" s="7">
        <v>-20000</v>
      </c>
      <c r="K17" s="7">
        <v>-20000</v>
      </c>
    </row>
    <row r="18" spans="1:11" ht="20.100000000000001" customHeight="1" x14ac:dyDescent="0.25">
      <c r="A18" s="6" t="s">
        <v>82</v>
      </c>
      <c r="B18" s="7">
        <v>-50000</v>
      </c>
      <c r="C18" s="7">
        <v>-100000</v>
      </c>
      <c r="D18" s="7">
        <v>-100000</v>
      </c>
      <c r="E18" s="7">
        <v>-100000</v>
      </c>
      <c r="F18" s="7">
        <v>-100000</v>
      </c>
      <c r="G18" s="7">
        <v>-100000</v>
      </c>
      <c r="H18" s="7">
        <v>-100000</v>
      </c>
      <c r="I18" s="7">
        <v>-100000</v>
      </c>
      <c r="J18" s="7">
        <v>-100000</v>
      </c>
      <c r="K18" s="7">
        <v>-100000</v>
      </c>
    </row>
    <row r="19" spans="1:11" ht="20.100000000000001" customHeight="1" x14ac:dyDescent="0.25">
      <c r="A19" s="6" t="s">
        <v>37</v>
      </c>
      <c r="B19" s="7">
        <v>-25000</v>
      </c>
      <c r="C19" s="7">
        <v>-30000</v>
      </c>
      <c r="D19" s="7">
        <v>-300000</v>
      </c>
      <c r="E19" s="7">
        <v>-200000</v>
      </c>
      <c r="F19" s="7">
        <v>-50000</v>
      </c>
      <c r="G19" s="7">
        <v>-50000</v>
      </c>
      <c r="H19" s="7">
        <v>-50000</v>
      </c>
      <c r="I19" s="7">
        <v>-50000</v>
      </c>
      <c r="J19" s="7">
        <v>-50000</v>
      </c>
      <c r="K19" s="7">
        <v>-50000</v>
      </c>
    </row>
    <row r="20" spans="1:11" ht="20.100000000000001" customHeight="1" x14ac:dyDescent="0.25">
      <c r="A20" s="6"/>
      <c r="B20" s="8">
        <f t="shared" ref="B20:K20" si="0">SUM(B3:B19)</f>
        <v>-2105000</v>
      </c>
      <c r="C20" s="8">
        <f t="shared" si="0"/>
        <v>-2065000</v>
      </c>
      <c r="D20" s="8">
        <f t="shared" si="0"/>
        <v>-2040000</v>
      </c>
      <c r="E20" s="8">
        <f t="shared" si="0"/>
        <v>-2165000</v>
      </c>
      <c r="F20" s="8">
        <f t="shared" si="0"/>
        <v>-2015000</v>
      </c>
      <c r="G20" s="8">
        <f t="shared" si="0"/>
        <v>-2165000</v>
      </c>
      <c r="H20" s="8">
        <f t="shared" si="0"/>
        <v>-2165000</v>
      </c>
      <c r="I20" s="8">
        <f t="shared" si="0"/>
        <v>-2165000</v>
      </c>
      <c r="J20" s="8">
        <f t="shared" si="0"/>
        <v>-2165000</v>
      </c>
      <c r="K20" s="8">
        <f t="shared" si="0"/>
        <v>-2165000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2019- utfall 2018</vt:lpstr>
      <vt:lpstr>Underhållsplan 10 år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Pedersen, Joakim</dc:creator>
  <cp:keywords/>
  <dc:description/>
  <cp:lastModifiedBy>Pedersen, Joakim</cp:lastModifiedBy>
  <cp:revision/>
  <cp:lastPrinted>2019-04-02T19:01:56Z</cp:lastPrinted>
  <dcterms:created xsi:type="dcterms:W3CDTF">2018-05-29T18:46:52Z</dcterms:created>
  <dcterms:modified xsi:type="dcterms:W3CDTF">2019-04-02T19:04:16Z</dcterms:modified>
  <cp:category/>
  <cp:contentStatus/>
</cp:coreProperties>
</file>